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ederica\Dropbox\Tecnica\file excel\"/>
    </mc:Choice>
  </mc:AlternateContent>
  <bookViews>
    <workbookView xWindow="0" yWindow="0" windowWidth="20490" windowHeight="7665"/>
  </bookViews>
  <sheets>
    <sheet name="Carichi scala" sheetId="1" r:id="rId1"/>
  </sheets>
  <externalReferences>
    <externalReference r:id="rId2"/>
  </externalReferences>
  <definedNames>
    <definedName name="COEF1">'[1]Carichi pilastri'!$A$25</definedName>
    <definedName name="COEF11">'[1]Carichi pilastri'!$A$26</definedName>
    <definedName name="COEF12">'[1]Carichi pilastri'!$A$27</definedName>
    <definedName name="Luce1011">'[1]Carichi pilastri'!$E$18</definedName>
    <definedName name="Luce1016">'[1]Carichi pilastri'!$E$10</definedName>
    <definedName name="Luce1112">'[1]Carichi pilastri'!$E$19</definedName>
    <definedName name="Luce1117">'[1]Carichi pilastri'!$E$13</definedName>
    <definedName name="Luce12">'[1]Carichi pilastri'!$B$8</definedName>
    <definedName name="Luce1213">'[1]Carichi pilastri'!$E$20</definedName>
    <definedName name="Luce1218">'[1]Carichi pilastri'!$H$9</definedName>
    <definedName name="Luce1314">'[1]Carichi pilastri'!$E$21</definedName>
    <definedName name="Luce1319">'[1]Carichi pilastri'!$H$13</definedName>
    <definedName name="Luce1420">'[1]Carichi pilastri'!$K$10</definedName>
    <definedName name="Luce14Sb">'[1]Carichi pilastri'!$E$22</definedName>
    <definedName name="Luce1516">'[1]Carichi pilastri'!$H$17</definedName>
    <definedName name="Luce15Sb">'[1]Carichi pilastri'!$B$13</definedName>
    <definedName name="Luce1617">'[1]Carichi pilastri'!$H$18</definedName>
    <definedName name="Luce16Sb">'[1]Carichi pilastri'!$E$11</definedName>
    <definedName name="Luce1718">'[1]Carichi pilastri'!$H$19</definedName>
    <definedName name="Luce17Sb">'[1]Carichi pilastri'!$E$14</definedName>
    <definedName name="Luce1819">'[1]Carichi pilastri'!$H$20</definedName>
    <definedName name="Luce18Sb">'[1]Carichi pilastri'!$H$10</definedName>
    <definedName name="Luce1920">'[1]Carichi pilastri'!$H$21</definedName>
    <definedName name="Luce19Sb">'[1]Carichi pilastri'!$H$14</definedName>
    <definedName name="Luce20Sb">'[1]Carichi pilastri'!$K$11</definedName>
    <definedName name="Luce23">'[1]Carichi pilastri'!$B$17</definedName>
    <definedName name="Luce29">'[1]Carichi pilastri'!$B$11</definedName>
    <definedName name="Luce310">'[1]Carichi pilastri'!$E$9</definedName>
    <definedName name="Luce34">'[1]Carichi pilastri'!$B$18</definedName>
    <definedName name="Luce411">'[1]Carichi pilastri'!$E$12</definedName>
    <definedName name="Luce45">'[1]Carichi pilastri'!$B$19</definedName>
    <definedName name="Luce512">'[1]Carichi pilastri'!$H$8</definedName>
    <definedName name="Luce56">'[1]Carichi pilastri'!$B$20</definedName>
    <definedName name="Luce613">'[1]Carichi pilastri'!$H$12</definedName>
    <definedName name="Luce67">'[1]Carichi pilastri'!$B$21</definedName>
    <definedName name="Luce714">'[1]Carichi pilastri'!$K$9</definedName>
    <definedName name="Luce89">'[1]Carichi pilastri'!$E$16</definedName>
    <definedName name="Luce8sb">'[1]Carichi pilastri'!$B$9</definedName>
    <definedName name="Luce910">'[1]Carichi pilastri'!$E$17</definedName>
    <definedName name="Luce915">'[1]Carichi pilastri'!$B$12</definedName>
    <definedName name="LuceSb15">'[1]Carichi pilastri'!$H$16</definedName>
    <definedName name="LuceSb2">'[1]Carichi pilastri'!$B$10</definedName>
    <definedName name="LuceSb3">'[1]Carichi pilastri'!$E$8</definedName>
    <definedName name="LuceSb6">'[1]Carichi pilastri'!$H$11</definedName>
    <definedName name="LuceSb7">'[1]Carichi pilastri'!$K$8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0" i="1" l="1"/>
  <c r="F70" i="1"/>
  <c r="C72" i="1"/>
  <c r="C73" i="1"/>
  <c r="H61" i="1"/>
  <c r="F61" i="1"/>
  <c r="C60" i="1"/>
  <c r="C61" i="1" s="1"/>
  <c r="B58" i="1"/>
  <c r="F58" i="1" s="1"/>
  <c r="G61" i="1" s="1"/>
  <c r="C51" i="1"/>
  <c r="C50" i="1"/>
  <c r="C53" i="1" s="1"/>
  <c r="F49" i="1"/>
  <c r="F48" i="1"/>
  <c r="F47" i="1"/>
  <c r="K44" i="1"/>
  <c r="I44" i="1"/>
  <c r="C44" i="1"/>
  <c r="F44" i="1" s="1"/>
  <c r="B42" i="1"/>
  <c r="B41" i="1" s="1"/>
  <c r="F41" i="1" s="1"/>
  <c r="J44" i="1" s="1"/>
  <c r="G35" i="1"/>
  <c r="G33" i="1"/>
  <c r="G32" i="1"/>
  <c r="C28" i="1"/>
  <c r="G12" i="1"/>
  <c r="F12" i="1"/>
  <c r="E12" i="1"/>
  <c r="G11" i="1"/>
  <c r="F11" i="1"/>
  <c r="E11" i="1"/>
  <c r="K10" i="1"/>
  <c r="J10" i="1"/>
  <c r="I10" i="1"/>
  <c r="G10" i="1"/>
  <c r="F10" i="1"/>
  <c r="B11" i="1" s="1"/>
  <c r="E10" i="1"/>
  <c r="K9" i="1"/>
  <c r="J9" i="1"/>
  <c r="I9" i="1"/>
  <c r="G9" i="1"/>
  <c r="F9" i="1"/>
  <c r="B5" i="1" s="1"/>
  <c r="E9" i="1"/>
  <c r="K8" i="1"/>
  <c r="J8" i="1"/>
  <c r="I8" i="1"/>
  <c r="G8" i="1"/>
  <c r="F8" i="1"/>
  <c r="E8" i="1"/>
  <c r="K7" i="1"/>
  <c r="J7" i="1"/>
  <c r="I7" i="1"/>
  <c r="G7" i="1"/>
  <c r="F7" i="1"/>
  <c r="E7" i="1"/>
  <c r="K6" i="1"/>
  <c r="J6" i="1"/>
  <c r="I6" i="1"/>
  <c r="G6" i="1"/>
  <c r="F6" i="1"/>
  <c r="E6" i="1"/>
  <c r="E5" i="1"/>
  <c r="B7" i="1" l="1"/>
  <c r="B8" i="1"/>
  <c r="B64" i="1"/>
  <c r="B17" i="1" l="1"/>
  <c r="B16" i="1"/>
  <c r="B23" i="1" l="1"/>
  <c r="A28" i="1"/>
</calcChain>
</file>

<file path=xl/sharedStrings.xml><?xml version="1.0" encoding="utf-8"?>
<sst xmlns="http://schemas.openxmlformats.org/spreadsheetml/2006/main" count="120" uniqueCount="73">
  <si>
    <t>SCALA GILIBERTI</t>
  </si>
  <si>
    <t>ANALISI DEI CARICHI</t>
  </si>
  <si>
    <t>RIEPILOGO DEL PREDIMENSIONAMENTO</t>
  </si>
  <si>
    <r>
      <t>g</t>
    </r>
    <r>
      <rPr>
        <vertAlign val="subscript"/>
        <sz val="11"/>
        <color theme="1"/>
        <rFont val="Calibri"/>
        <family val="2"/>
        <scheme val="minor"/>
      </rPr>
      <t>k, gradino</t>
    </r>
  </si>
  <si>
    <r>
      <t>kN/m</t>
    </r>
    <r>
      <rPr>
        <vertAlign val="superscript"/>
        <sz val="11"/>
        <color theme="1"/>
        <rFont val="Calibri"/>
        <family val="2"/>
        <scheme val="minor"/>
      </rPr>
      <t>2</t>
    </r>
  </si>
  <si>
    <r>
      <t>G</t>
    </r>
    <r>
      <rPr>
        <vertAlign val="subscript"/>
        <sz val="11"/>
        <color theme="1"/>
        <rFont val="Calibri"/>
        <family val="2"/>
        <scheme val="minor"/>
      </rPr>
      <t>k, UPN 200</t>
    </r>
  </si>
  <si>
    <t>kN/m</t>
  </si>
  <si>
    <r>
      <t>G</t>
    </r>
    <r>
      <rPr>
        <vertAlign val="subscript"/>
        <sz val="11"/>
        <color theme="1"/>
        <rFont val="Calibri"/>
        <family val="2"/>
        <scheme val="minor"/>
      </rPr>
      <t>k, pianerottolo</t>
    </r>
  </si>
  <si>
    <r>
      <t>G</t>
    </r>
    <r>
      <rPr>
        <vertAlign val="subscript"/>
        <sz val="11"/>
        <color theme="1"/>
        <rFont val="Calibri"/>
        <family val="2"/>
        <scheme val="minor"/>
      </rPr>
      <t>k, rampa</t>
    </r>
  </si>
  <si>
    <r>
      <t>q</t>
    </r>
    <r>
      <rPr>
        <vertAlign val="subscript"/>
        <sz val="11"/>
        <color theme="1"/>
        <rFont val="Calibri"/>
        <family val="2"/>
        <scheme val="minor"/>
      </rPr>
      <t>k</t>
    </r>
  </si>
  <si>
    <r>
      <t>Q</t>
    </r>
    <r>
      <rPr>
        <vertAlign val="subscript"/>
        <sz val="11"/>
        <color theme="1"/>
        <rFont val="Calibri"/>
        <family val="2"/>
        <scheme val="minor"/>
      </rPr>
      <t>k</t>
    </r>
  </si>
  <si>
    <t>DIMENSIONAMENTO</t>
  </si>
  <si>
    <r>
      <t>G</t>
    </r>
    <r>
      <rPr>
        <vertAlign val="subscript"/>
        <sz val="11"/>
        <color theme="1"/>
        <rFont val="Calibri"/>
        <family val="2"/>
        <scheme val="minor"/>
      </rPr>
      <t>k</t>
    </r>
    <r>
      <rPr>
        <sz val="11"/>
        <color theme="1"/>
        <rFont val="Calibri"/>
        <family val="2"/>
        <scheme val="minor"/>
      </rPr>
      <t xml:space="preserve"> + Q</t>
    </r>
    <r>
      <rPr>
        <vertAlign val="subscript"/>
        <sz val="11"/>
        <color theme="1"/>
        <rFont val="Calibri"/>
        <family val="2"/>
        <scheme val="minor"/>
      </rPr>
      <t>k</t>
    </r>
    <r>
      <rPr>
        <sz val="11"/>
        <color theme="1"/>
        <rFont val="Calibri"/>
        <family val="2"/>
        <scheme val="minor"/>
      </rPr>
      <t xml:space="preserve"> =</t>
    </r>
  </si>
  <si>
    <r>
      <t>G</t>
    </r>
    <r>
      <rPr>
        <vertAlign val="subscript"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 xml:space="preserve"> + Q</t>
    </r>
    <r>
      <rPr>
        <vertAlign val="subscript"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 xml:space="preserve"> =</t>
    </r>
  </si>
  <si>
    <t>F =</t>
  </si>
  <si>
    <t>kN</t>
  </si>
  <si>
    <t>Rampe laterali:</t>
  </si>
  <si>
    <r>
      <t>δ=δ</t>
    </r>
    <r>
      <rPr>
        <vertAlign val="subscript"/>
        <sz val="11"/>
        <color theme="1"/>
        <rFont val="Calibri"/>
        <family val="2"/>
      </rPr>
      <t>1</t>
    </r>
    <r>
      <rPr>
        <sz val="11"/>
        <color theme="1"/>
        <rFont val="Calibri"/>
        <family val="2"/>
      </rPr>
      <t xml:space="preserve"> + δ</t>
    </r>
    <r>
      <rPr>
        <vertAlign val="subscript"/>
        <sz val="11"/>
        <color theme="1"/>
        <rFont val="Calibri"/>
        <family val="2"/>
      </rPr>
      <t>2</t>
    </r>
    <r>
      <rPr>
        <sz val="11"/>
        <color theme="1"/>
        <rFont val="Calibri"/>
        <family val="2"/>
      </rPr>
      <t xml:space="preserve"> ≤ L/250</t>
    </r>
  </si>
  <si>
    <t>L=</t>
  </si>
  <si>
    <t>m</t>
  </si>
  <si>
    <r>
      <t>δ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≤ L/300</t>
    </r>
  </si>
  <si>
    <t>I =</t>
  </si>
  <si>
    <r>
      <t>cm</t>
    </r>
    <r>
      <rPr>
        <vertAlign val="superscript"/>
        <sz val="11"/>
        <color theme="1"/>
        <rFont val="Calibri"/>
        <family val="2"/>
        <scheme val="minor"/>
      </rPr>
      <t>4</t>
    </r>
  </si>
  <si>
    <t>UPN 140</t>
  </si>
  <si>
    <t xml:space="preserve"> Utilizziamo UPN160</t>
  </si>
  <si>
    <t>Mensola a sbalzo:</t>
  </si>
  <si>
    <t>Verifica (UPN160)</t>
  </si>
  <si>
    <t>≤</t>
  </si>
  <si>
    <t>VERIFICATO!</t>
  </si>
  <si>
    <t>VERIFICHE</t>
  </si>
  <si>
    <t>UPN</t>
  </si>
  <si>
    <r>
      <t>M</t>
    </r>
    <r>
      <rPr>
        <vertAlign val="subscript"/>
        <sz val="11"/>
        <color theme="1"/>
        <rFont val="Calibri"/>
        <family val="2"/>
        <scheme val="minor"/>
      </rPr>
      <t>Ed</t>
    </r>
    <r>
      <rPr>
        <sz val="11"/>
        <color theme="1"/>
        <rFont val="Calibri"/>
        <family val="2"/>
        <scheme val="minor"/>
      </rPr>
      <t xml:space="preserve"> =</t>
    </r>
  </si>
  <si>
    <t>kNm</t>
  </si>
  <si>
    <r>
      <t>M</t>
    </r>
    <r>
      <rPr>
        <vertAlign val="subscript"/>
        <sz val="11"/>
        <color theme="1"/>
        <rFont val="Calibri"/>
        <family val="2"/>
        <scheme val="minor"/>
      </rPr>
      <t>Pl,Rd</t>
    </r>
    <r>
      <rPr>
        <sz val="11"/>
        <color theme="1"/>
        <rFont val="Calibri"/>
        <family val="2"/>
        <scheme val="minor"/>
      </rPr>
      <t xml:space="preserve"> =</t>
    </r>
  </si>
  <si>
    <r>
      <t>N</t>
    </r>
    <r>
      <rPr>
        <vertAlign val="subscript"/>
        <sz val="11"/>
        <color theme="1"/>
        <rFont val="Calibri"/>
        <family val="2"/>
        <scheme val="minor"/>
      </rPr>
      <t>Ed</t>
    </r>
    <r>
      <rPr>
        <sz val="11"/>
        <color theme="1"/>
        <rFont val="Calibri"/>
        <family val="2"/>
        <scheme val="minor"/>
      </rPr>
      <t xml:space="preserve"> =</t>
    </r>
  </si>
  <si>
    <r>
      <t>N</t>
    </r>
    <r>
      <rPr>
        <vertAlign val="subscript"/>
        <sz val="11"/>
        <color theme="1"/>
        <rFont val="Calibri"/>
        <family val="2"/>
        <scheme val="minor"/>
      </rPr>
      <t>Pl,Rd</t>
    </r>
    <r>
      <rPr>
        <sz val="11"/>
        <color theme="1"/>
        <rFont val="Calibri"/>
        <family val="2"/>
        <scheme val="minor"/>
      </rPr>
      <t xml:space="preserve"> =</t>
    </r>
  </si>
  <si>
    <t>HEB</t>
  </si>
  <si>
    <t>COLLEGAMENTI</t>
  </si>
  <si>
    <t>CORDOLO DI PIANO - UPN</t>
  </si>
  <si>
    <t>Resistenza a taglio:</t>
  </si>
  <si>
    <r>
      <t>V</t>
    </r>
    <r>
      <rPr>
        <vertAlign val="subscript"/>
        <sz val="11"/>
        <color theme="1"/>
        <rFont val="Calibri"/>
        <family val="2"/>
        <scheme val="minor"/>
      </rPr>
      <t xml:space="preserve">Pl,Rd </t>
    </r>
    <r>
      <rPr>
        <sz val="11"/>
        <color theme="1"/>
        <rFont val="Calibri"/>
        <family val="2"/>
        <scheme val="minor"/>
      </rPr>
      <t>=</t>
    </r>
  </si>
  <si>
    <r>
      <t>0,3 V</t>
    </r>
    <r>
      <rPr>
        <vertAlign val="subscript"/>
        <sz val="11"/>
        <color theme="1"/>
        <rFont val="Calibri"/>
        <family val="2"/>
        <scheme val="minor"/>
      </rPr>
      <t xml:space="preserve">Pl,Rd </t>
    </r>
    <r>
      <rPr>
        <sz val="11"/>
        <color theme="1"/>
        <rFont val="Calibri"/>
        <family val="2"/>
        <scheme val="minor"/>
      </rPr>
      <t>=</t>
    </r>
  </si>
  <si>
    <r>
      <t>A</t>
    </r>
    <r>
      <rPr>
        <vertAlign val="subscript"/>
        <sz val="11"/>
        <color theme="1"/>
        <rFont val="Calibri"/>
        <family val="2"/>
        <scheme val="minor"/>
      </rPr>
      <t xml:space="preserve">V </t>
    </r>
    <r>
      <rPr>
        <sz val="11"/>
        <color theme="1"/>
        <rFont val="Calibri"/>
        <family val="2"/>
        <scheme val="minor"/>
      </rPr>
      <t>=</t>
    </r>
  </si>
  <si>
    <r>
      <t>cm</t>
    </r>
    <r>
      <rPr>
        <vertAlign val="superscript"/>
        <sz val="11"/>
        <color theme="1"/>
        <rFont val="Calibri"/>
        <family val="2"/>
        <scheme val="minor"/>
      </rPr>
      <t>2</t>
    </r>
  </si>
  <si>
    <r>
      <t>F</t>
    </r>
    <r>
      <rPr>
        <vertAlign val="subscript"/>
        <sz val="11"/>
        <color theme="1"/>
        <rFont val="Calibri"/>
        <family val="2"/>
        <scheme val="minor"/>
      </rPr>
      <t>V,Rd</t>
    </r>
    <r>
      <rPr>
        <sz val="11"/>
        <color theme="1"/>
        <rFont val="Calibri"/>
        <family val="2"/>
        <scheme val="minor"/>
      </rPr>
      <t xml:space="preserve"> =</t>
    </r>
  </si>
  <si>
    <t>per 2 bulloni</t>
  </si>
  <si>
    <t>≥</t>
  </si>
  <si>
    <t>Rifollamento:</t>
  </si>
  <si>
    <r>
      <t>Tirafondi      (</t>
    </r>
    <r>
      <rPr>
        <sz val="11"/>
        <color theme="1"/>
        <rFont val="Calibri"/>
        <family val="2"/>
      </rPr>
      <t>Ø16, 5.6)</t>
    </r>
  </si>
  <si>
    <r>
      <t>A</t>
    </r>
    <r>
      <rPr>
        <vertAlign val="subscript"/>
        <sz val="11"/>
        <color theme="1"/>
        <rFont val="Calibri"/>
        <family val="2"/>
        <scheme val="minor"/>
      </rPr>
      <t>res</t>
    </r>
    <r>
      <rPr>
        <sz val="11"/>
        <color theme="1"/>
        <rFont val="Calibri"/>
        <family val="2"/>
        <scheme val="minor"/>
      </rPr>
      <t xml:space="preserve"> =</t>
    </r>
  </si>
  <si>
    <r>
      <t>mm</t>
    </r>
    <r>
      <rPr>
        <vertAlign val="superscript"/>
        <sz val="11"/>
        <color theme="1"/>
        <rFont val="Calibri"/>
        <family val="2"/>
        <scheme val="minor"/>
      </rPr>
      <t>2</t>
    </r>
  </si>
  <si>
    <r>
      <t>e</t>
    </r>
    <r>
      <rPr>
        <vertAlign val="subscript"/>
        <sz val="11"/>
        <color theme="1"/>
        <rFont val="Calibri"/>
        <family val="2"/>
        <scheme val="minor"/>
      </rPr>
      <t xml:space="preserve">1 </t>
    </r>
    <r>
      <rPr>
        <sz val="11"/>
        <color theme="1"/>
        <rFont val="Calibri"/>
        <family val="2"/>
      </rPr>
      <t>≥</t>
    </r>
  </si>
  <si>
    <t>mm</t>
  </si>
  <si>
    <t>=</t>
  </si>
  <si>
    <t>85-125</t>
  </si>
  <si>
    <r>
      <t>f</t>
    </r>
    <r>
      <rPr>
        <vertAlign val="subscript"/>
        <sz val="11"/>
        <color theme="1"/>
        <rFont val="Calibri"/>
        <family val="2"/>
        <scheme val="minor"/>
      </rPr>
      <t>ub</t>
    </r>
    <r>
      <rPr>
        <sz val="11"/>
        <color theme="1"/>
        <rFont val="Calibri"/>
        <family val="2"/>
        <scheme val="minor"/>
      </rPr>
      <t xml:space="preserve"> =</t>
    </r>
  </si>
  <si>
    <t>MPa</t>
  </si>
  <si>
    <r>
      <t>p</t>
    </r>
    <r>
      <rPr>
        <vertAlign val="subscript"/>
        <sz val="11"/>
        <color theme="1"/>
        <rFont val="Calibri"/>
        <family val="2"/>
        <scheme val="minor"/>
      </rPr>
      <t xml:space="preserve">1 </t>
    </r>
    <r>
      <rPr>
        <sz val="11"/>
        <color theme="1"/>
        <rFont val="Calibri"/>
        <family val="2"/>
      </rPr>
      <t>≥</t>
    </r>
  </si>
  <si>
    <r>
      <t>f</t>
    </r>
    <r>
      <rPr>
        <vertAlign val="subscript"/>
        <sz val="11"/>
        <color theme="1"/>
        <rFont val="Calibri"/>
        <family val="2"/>
        <scheme val="minor"/>
      </rPr>
      <t>u</t>
    </r>
    <r>
      <rPr>
        <sz val="11"/>
        <color theme="1"/>
        <rFont val="Calibri"/>
        <family val="2"/>
        <scheme val="minor"/>
      </rPr>
      <t xml:space="preserve"> =</t>
    </r>
  </si>
  <si>
    <r>
      <t>e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</rPr>
      <t>≥</t>
    </r>
  </si>
  <si>
    <t>α =</t>
  </si>
  <si>
    <t>k =</t>
  </si>
  <si>
    <r>
      <t>F</t>
    </r>
    <r>
      <rPr>
        <vertAlign val="subscript"/>
        <sz val="11"/>
        <color theme="1"/>
        <rFont val="Calibri"/>
        <family val="2"/>
        <scheme val="minor"/>
      </rPr>
      <t>b,Rd</t>
    </r>
    <r>
      <rPr>
        <sz val="11"/>
        <color theme="1"/>
        <rFont val="Calibri"/>
        <family val="2"/>
        <scheme val="minor"/>
      </rPr>
      <t xml:space="preserve"> =</t>
    </r>
  </si>
  <si>
    <r>
      <t>V</t>
    </r>
    <r>
      <rPr>
        <vertAlign val="subscript"/>
        <sz val="11"/>
        <color theme="1"/>
        <rFont val="Calibri"/>
        <family val="2"/>
        <scheme val="minor"/>
      </rPr>
      <t>Ed</t>
    </r>
    <r>
      <rPr>
        <sz val="11"/>
        <color theme="1"/>
        <rFont val="Calibri"/>
        <family val="2"/>
        <scheme val="minor"/>
      </rPr>
      <t xml:space="preserve"> =</t>
    </r>
  </si>
  <si>
    <t>HE - TRAVE DI PIANO</t>
  </si>
  <si>
    <t>Verifica a trazione:</t>
  </si>
  <si>
    <r>
      <t>0,3 N</t>
    </r>
    <r>
      <rPr>
        <vertAlign val="subscript"/>
        <sz val="11"/>
        <color theme="1"/>
        <rFont val="Calibri"/>
        <family val="2"/>
        <scheme val="minor"/>
      </rPr>
      <t>Pl,Rd</t>
    </r>
    <r>
      <rPr>
        <sz val="11"/>
        <color theme="1"/>
        <rFont val="Calibri"/>
        <family val="2"/>
        <scheme val="minor"/>
      </rPr>
      <t xml:space="preserve"> =</t>
    </r>
  </si>
  <si>
    <r>
      <t>F</t>
    </r>
    <r>
      <rPr>
        <vertAlign val="subscript"/>
        <sz val="11"/>
        <color theme="1"/>
        <rFont val="Calibri"/>
        <family val="2"/>
        <scheme val="minor"/>
      </rPr>
      <t>t,Rd</t>
    </r>
    <r>
      <rPr>
        <sz val="11"/>
        <color theme="1"/>
        <rFont val="Calibri"/>
        <family val="2"/>
        <scheme val="minor"/>
      </rPr>
      <t xml:space="preserve"> =</t>
    </r>
  </si>
  <si>
    <t>x 4 bulloni</t>
  </si>
  <si>
    <t>≈</t>
  </si>
  <si>
    <r>
      <t>L</t>
    </r>
    <r>
      <rPr>
        <vertAlign val="subscript"/>
        <sz val="11"/>
        <color theme="1"/>
        <rFont val="Calibri"/>
        <family val="2"/>
        <scheme val="minor"/>
      </rPr>
      <t xml:space="preserve">ancoraggio tirafondi </t>
    </r>
    <r>
      <rPr>
        <sz val="11"/>
        <color theme="1"/>
        <rFont val="Calibri"/>
        <family val="2"/>
        <scheme val="minor"/>
      </rPr>
      <t>=</t>
    </r>
  </si>
  <si>
    <t>HE - UPN</t>
  </si>
  <si>
    <t>x 2 bulloni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</si>
</sst>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0"/>
    <numFmt numFmtId="165" formatCode="0.000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</font>
    <font>
      <sz val="12"/>
      <name val="Arial"/>
      <family val="2"/>
    </font>
    <font>
      <i/>
      <sz val="11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Border="1"/>
    <xf numFmtId="0" fontId="3" fillId="0" borderId="0" xfId="0" applyFont="1"/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2" fontId="0" fillId="0" borderId="1" xfId="0" applyNumberFormat="1" applyBorder="1"/>
    <xf numFmtId="2" fontId="0" fillId="0" borderId="0" xfId="0" applyNumberFormat="1" applyBorder="1"/>
    <xf numFmtId="2" fontId="0" fillId="0" borderId="0" xfId="0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" xfId="0" applyBorder="1" applyAlignment="1">
      <alignment horizontal="right"/>
    </xf>
    <xf numFmtId="0" fontId="0" fillId="0" borderId="1" xfId="0" applyFill="1" applyBorder="1" applyAlignment="1">
      <alignment horizontal="right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left"/>
    </xf>
    <xf numFmtId="0" fontId="0" fillId="0" borderId="0" xfId="0" applyFill="1" applyBorder="1" applyAlignment="1">
      <alignment horizontal="right" wrapText="1"/>
    </xf>
    <xf numFmtId="2" fontId="0" fillId="0" borderId="0" xfId="0" applyNumberFormat="1" applyAlignment="1">
      <alignment horizontal="center"/>
    </xf>
    <xf numFmtId="164" fontId="8" fillId="0" borderId="0" xfId="0" applyNumberFormat="1" applyFont="1" applyFill="1" applyBorder="1" applyAlignment="1">
      <alignment horizontal="center" vertical="center"/>
    </xf>
    <xf numFmtId="165" fontId="0" fillId="0" borderId="0" xfId="0" applyNumberFormat="1"/>
    <xf numFmtId="0" fontId="6" fillId="0" borderId="0" xfId="0" applyFont="1" applyAlignment="1">
      <alignment horizontal="center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vertical="center"/>
    </xf>
    <xf numFmtId="2" fontId="8" fillId="0" borderId="0" xfId="0" applyNumberFormat="1" applyFont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9" fillId="0" borderId="0" xfId="0" applyFont="1"/>
    <xf numFmtId="0" fontId="10" fillId="0" borderId="0" xfId="0" applyFont="1"/>
    <xf numFmtId="0" fontId="0" fillId="0" borderId="0" xfId="0" applyFont="1" applyAlignment="1">
      <alignment horizontal="left" vertical="center"/>
    </xf>
    <xf numFmtId="0" fontId="6" fillId="0" borderId="0" xfId="0" applyFont="1" applyFill="1" applyAlignment="1">
      <alignment horizontal="center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1" fontId="0" fillId="0" borderId="0" xfId="0" applyNumberFormat="1" applyAlignment="1">
      <alignment horizontal="right"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1" fontId="0" fillId="0" borderId="0" xfId="0" applyNumberFormat="1"/>
    <xf numFmtId="0" fontId="0" fillId="0" borderId="0" xfId="0" applyFill="1" applyBorder="1"/>
    <xf numFmtId="2" fontId="0" fillId="0" borderId="0" xfId="0" applyNumberFormat="1" applyFill="1" applyBorder="1"/>
    <xf numFmtId="0" fontId="0" fillId="0" borderId="0" xfId="0" applyFill="1" applyBorder="1" applyAlignment="1">
      <alignment horizontal="right"/>
    </xf>
    <xf numFmtId="0" fontId="10" fillId="0" borderId="0" xfId="0" applyFont="1" applyFill="1" applyBorder="1"/>
    <xf numFmtId="0" fontId="6" fillId="0" borderId="0" xfId="0" applyFont="1" applyFill="1" applyBorder="1" applyAlignment="1">
      <alignment horizontal="center"/>
    </xf>
    <xf numFmtId="1" fontId="0" fillId="0" borderId="0" xfId="0" applyNumberForma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alcol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ichi solaio"/>
      <sheetName val="Carichi unitari (Ghersi)"/>
      <sheetName val="Cross"/>
      <sheetName val="Armature solaio"/>
      <sheetName val="VerificaTaglio (solaio)"/>
      <sheetName val="Carichi travi"/>
      <sheetName val="Armature trave"/>
      <sheetName val="Carichi pilastri"/>
      <sheetName val="Armature pilastri"/>
      <sheetName val="Carichi scala"/>
    </sheetNames>
    <sheetDataSet>
      <sheetData sheetId="0"/>
      <sheetData sheetId="1"/>
      <sheetData sheetId="2"/>
      <sheetData sheetId="3"/>
      <sheetData sheetId="4"/>
      <sheetData sheetId="5">
        <row r="45">
          <cell r="A45" t="str">
            <v>SCALA</v>
          </cell>
        </row>
        <row r="46">
          <cell r="A46" t="str">
            <v>P.p.UPN</v>
          </cell>
          <cell r="B46">
            <v>0.2</v>
          </cell>
          <cell r="C46" t="str">
            <v>KN/m</v>
          </cell>
          <cell r="E46" t="str">
            <v>Gk,gradini</v>
          </cell>
          <cell r="F46">
            <v>0.80999999999999994</v>
          </cell>
          <cell r="G46" t="str">
            <v>KN/m2</v>
          </cell>
        </row>
        <row r="47">
          <cell r="A47" t="str">
            <v>PesoUPN</v>
          </cell>
          <cell r="B47">
            <v>0.26</v>
          </cell>
          <cell r="C47" t="str">
            <v>KN/m</v>
          </cell>
          <cell r="E47" t="str">
            <v>gd,gradini</v>
          </cell>
          <cell r="F47">
            <v>1.0529999999999999</v>
          </cell>
          <cell r="G47" t="str">
            <v>KN/m2</v>
          </cell>
        </row>
        <row r="48">
          <cell r="A48" t="str">
            <v>p.p.gradini</v>
          </cell>
          <cell r="B48">
            <v>27</v>
          </cell>
          <cell r="C48" t="str">
            <v>KN/m3</v>
          </cell>
          <cell r="E48" t="str">
            <v>Gd,scala</v>
          </cell>
          <cell r="F48">
            <v>5.4966599999999994</v>
          </cell>
          <cell r="G48" t="str">
            <v>KN</v>
          </cell>
        </row>
        <row r="49">
          <cell r="A49" t="str">
            <v>Spess.gradini</v>
          </cell>
          <cell r="B49">
            <v>0.03</v>
          </cell>
          <cell r="C49" t="str">
            <v>m</v>
          </cell>
          <cell r="E49" t="str">
            <v>Gd,1upn</v>
          </cell>
          <cell r="F49">
            <v>2.34</v>
          </cell>
          <cell r="G49" t="str">
            <v>KN</v>
          </cell>
        </row>
        <row r="50">
          <cell r="A50" t="str">
            <v>L gradino</v>
          </cell>
          <cell r="B50">
            <v>1.2</v>
          </cell>
          <cell r="C50" t="str">
            <v>m</v>
          </cell>
          <cell r="E50" t="str">
            <v>Fscale sul cordolo</v>
          </cell>
          <cell r="F50">
            <v>7.8366599999999993</v>
          </cell>
          <cell r="G50" t="str">
            <v>KN</v>
          </cell>
        </row>
        <row r="51">
          <cell r="A51" t="str">
            <v>Amezza scala</v>
          </cell>
          <cell r="B51">
            <v>5.22</v>
          </cell>
          <cell r="C51" t="str">
            <v>m2</v>
          </cell>
        </row>
        <row r="52">
          <cell r="A52" t="str">
            <v>L upn</v>
          </cell>
          <cell r="B52">
            <v>9</v>
          </cell>
          <cell r="C52" t="str">
            <v>m</v>
          </cell>
        </row>
      </sheetData>
      <sheetData sheetId="6"/>
      <sheetData sheetId="7">
        <row r="8">
          <cell r="B8">
            <v>4.8</v>
          </cell>
          <cell r="E8">
            <v>1.8</v>
          </cell>
          <cell r="H8">
            <v>4.8</v>
          </cell>
          <cell r="K8">
            <v>1.8</v>
          </cell>
        </row>
        <row r="9">
          <cell r="B9">
            <v>1.5</v>
          </cell>
          <cell r="E9">
            <v>5.4</v>
          </cell>
          <cell r="H9">
            <v>5.4</v>
          </cell>
          <cell r="K9">
            <v>5.4</v>
          </cell>
        </row>
        <row r="10">
          <cell r="B10">
            <v>1.8</v>
          </cell>
          <cell r="E10">
            <v>5.0999999999999996</v>
          </cell>
          <cell r="H10">
            <v>1.5</v>
          </cell>
          <cell r="K10">
            <v>5.0999999999999996</v>
          </cell>
        </row>
        <row r="11">
          <cell r="B11">
            <v>5.4</v>
          </cell>
          <cell r="E11">
            <v>1.5</v>
          </cell>
          <cell r="H11">
            <v>1.8</v>
          </cell>
          <cell r="K11">
            <v>1.5</v>
          </cell>
        </row>
        <row r="12">
          <cell r="B12">
            <v>5.0999999999999996</v>
          </cell>
          <cell r="E12">
            <v>4.8</v>
          </cell>
          <cell r="H12">
            <v>5.4</v>
          </cell>
        </row>
        <row r="13">
          <cell r="B13">
            <v>1.5</v>
          </cell>
          <cell r="E13">
            <v>5.4</v>
          </cell>
          <cell r="H13">
            <v>5.0999999999999996</v>
          </cell>
        </row>
        <row r="14">
          <cell r="E14">
            <v>1.5</v>
          </cell>
          <cell r="H14">
            <v>1.5</v>
          </cell>
        </row>
        <row r="16">
          <cell r="E16">
            <v>3.3</v>
          </cell>
          <cell r="H16">
            <v>1.35</v>
          </cell>
        </row>
        <row r="17">
          <cell r="B17">
            <v>3.3</v>
          </cell>
          <cell r="E17">
            <v>3.3</v>
          </cell>
          <cell r="H17">
            <v>3.3</v>
          </cell>
        </row>
        <row r="18">
          <cell r="B18">
            <v>5.4</v>
          </cell>
          <cell r="E18">
            <v>5.4</v>
          </cell>
          <cell r="H18">
            <v>5.4</v>
          </cell>
        </row>
        <row r="19">
          <cell r="B19">
            <v>4.8</v>
          </cell>
          <cell r="E19">
            <v>4.8</v>
          </cell>
          <cell r="H19">
            <v>4.8</v>
          </cell>
        </row>
        <row r="20">
          <cell r="B20">
            <v>5.4</v>
          </cell>
          <cell r="E20">
            <v>5.4</v>
          </cell>
          <cell r="H20">
            <v>5.4</v>
          </cell>
        </row>
        <row r="21">
          <cell r="B21">
            <v>3.3</v>
          </cell>
          <cell r="E21">
            <v>3.3</v>
          </cell>
          <cell r="H21">
            <v>3.3</v>
          </cell>
        </row>
        <row r="22">
          <cell r="E22">
            <v>1.35</v>
          </cell>
        </row>
        <row r="25">
          <cell r="A25">
            <v>1</v>
          </cell>
        </row>
        <row r="26">
          <cell r="A26">
            <v>1.1000000000000001</v>
          </cell>
        </row>
        <row r="27">
          <cell r="A27">
            <v>1.2</v>
          </cell>
        </row>
      </sheetData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4"/>
  <sheetViews>
    <sheetView tabSelected="1" zoomScaleNormal="100" workbookViewId="0">
      <selection activeCell="H71" sqref="H71"/>
    </sheetView>
  </sheetViews>
  <sheetFormatPr defaultRowHeight="15" x14ac:dyDescent="0.25"/>
  <cols>
    <col min="1" max="1" width="15.42578125" customWidth="1"/>
    <col min="2" max="2" width="9.140625" customWidth="1"/>
    <col min="5" max="5" width="12.85546875" customWidth="1"/>
    <col min="6" max="6" width="11" bestFit="1" customWidth="1"/>
    <col min="8" max="8" width="9.140625" customWidth="1"/>
    <col min="9" max="9" width="16.140625" customWidth="1"/>
    <col min="12" max="13" width="9.140625" customWidth="1"/>
  </cols>
  <sheetData>
    <row r="1" spans="1:11" x14ac:dyDescent="0.25">
      <c r="A1" s="1" t="s">
        <v>0</v>
      </c>
    </row>
    <row r="3" spans="1:11" x14ac:dyDescent="0.25">
      <c r="A3" s="2" t="s">
        <v>1</v>
      </c>
      <c r="E3" s="3" t="s">
        <v>2</v>
      </c>
    </row>
    <row r="4" spans="1:11" x14ac:dyDescent="0.25">
      <c r="E4" s="4"/>
    </row>
    <row r="5" spans="1:11" ht="18" x14ac:dyDescent="0.35">
      <c r="A5" s="5" t="s">
        <v>3</v>
      </c>
      <c r="B5" s="5">
        <f>F9*F8</f>
        <v>0.80999999999999994</v>
      </c>
      <c r="C5" s="6" t="s">
        <v>4</v>
      </c>
      <c r="E5" s="7" t="str">
        <f>'[1]Carichi travi'!A45</f>
        <v>SCALA</v>
      </c>
      <c r="F5" s="8"/>
      <c r="G5" s="8"/>
      <c r="H5" s="8"/>
      <c r="I5" s="8"/>
      <c r="J5" s="8"/>
      <c r="K5" s="9"/>
    </row>
    <row r="6" spans="1:11" ht="18" x14ac:dyDescent="0.35">
      <c r="A6" s="5" t="s">
        <v>5</v>
      </c>
      <c r="B6" s="5">
        <v>0.25</v>
      </c>
      <c r="C6" s="6" t="s">
        <v>6</v>
      </c>
      <c r="E6" s="10" t="str">
        <f>'[1]Carichi travi'!A46</f>
        <v>P.p.UPN</v>
      </c>
      <c r="F6" s="11">
        <f>'[1]Carichi travi'!B46</f>
        <v>0.2</v>
      </c>
      <c r="G6" s="11" t="str">
        <f>'[1]Carichi travi'!C46</f>
        <v>KN/m</v>
      </c>
      <c r="H6" s="11"/>
      <c r="I6" s="11" t="str">
        <f>'[1]Carichi travi'!E46</f>
        <v>Gk,gradini</v>
      </c>
      <c r="J6" s="11">
        <f>'[1]Carichi travi'!F46</f>
        <v>0.80999999999999994</v>
      </c>
      <c r="K6" s="12" t="str">
        <f>'[1]Carichi travi'!G46</f>
        <v>KN/m2</v>
      </c>
    </row>
    <row r="7" spans="1:11" ht="18" x14ac:dyDescent="0.35">
      <c r="A7" s="5" t="s">
        <v>7</v>
      </c>
      <c r="B7" s="13">
        <f>B6+B5*F10/2</f>
        <v>0.73599999999999999</v>
      </c>
      <c r="C7" s="6" t="s">
        <v>6</v>
      </c>
      <c r="E7" s="10" t="str">
        <f>'[1]Carichi travi'!A47</f>
        <v>PesoUPN</v>
      </c>
      <c r="F7" s="11">
        <f>'[1]Carichi travi'!B47</f>
        <v>0.26</v>
      </c>
      <c r="G7" s="11" t="str">
        <f>'[1]Carichi travi'!C47</f>
        <v>KN/m</v>
      </c>
      <c r="H7" s="11"/>
      <c r="I7" s="11" t="str">
        <f>'[1]Carichi travi'!E47</f>
        <v>gd,gradini</v>
      </c>
      <c r="J7" s="14">
        <f>'[1]Carichi travi'!F47</f>
        <v>1.0529999999999999</v>
      </c>
      <c r="K7" s="12" t="str">
        <f>'[1]Carichi travi'!G47</f>
        <v>KN/m2</v>
      </c>
    </row>
    <row r="8" spans="1:11" ht="18" x14ac:dyDescent="0.35">
      <c r="A8" s="5" t="s">
        <v>8</v>
      </c>
      <c r="B8" s="13">
        <f>B6/COS(25) + B5*F10/2</f>
        <v>0.73821881637926023</v>
      </c>
      <c r="C8" s="6" t="s">
        <v>6</v>
      </c>
      <c r="E8" s="10" t="str">
        <f>'[1]Carichi travi'!A48</f>
        <v>p.p.gradini</v>
      </c>
      <c r="F8" s="11">
        <f>'[1]Carichi travi'!B48</f>
        <v>27</v>
      </c>
      <c r="G8" s="11" t="str">
        <f>'[1]Carichi travi'!C48</f>
        <v>KN/m3</v>
      </c>
      <c r="H8" s="11"/>
      <c r="I8" s="11" t="str">
        <f>'[1]Carichi travi'!E48</f>
        <v>Gd,scala</v>
      </c>
      <c r="J8" s="14">
        <f>'[1]Carichi travi'!F48</f>
        <v>5.4966599999999994</v>
      </c>
      <c r="K8" s="12" t="str">
        <f>'[1]Carichi travi'!G48</f>
        <v>KN</v>
      </c>
    </row>
    <row r="9" spans="1:11" x14ac:dyDescent="0.25">
      <c r="E9" s="10" t="str">
        <f>'[1]Carichi travi'!A49</f>
        <v>Spess.gradini</v>
      </c>
      <c r="F9" s="11">
        <f>'[1]Carichi travi'!B49</f>
        <v>0.03</v>
      </c>
      <c r="G9" s="11" t="str">
        <f>'[1]Carichi travi'!C49</f>
        <v>m</v>
      </c>
      <c r="H9" s="11"/>
      <c r="I9" s="11" t="str">
        <f>'[1]Carichi travi'!E49</f>
        <v>Gd,1upn</v>
      </c>
      <c r="J9" s="11">
        <f>'[1]Carichi travi'!F49</f>
        <v>2.34</v>
      </c>
      <c r="K9" s="12" t="str">
        <f>'[1]Carichi travi'!G49</f>
        <v>KN</v>
      </c>
    </row>
    <row r="10" spans="1:11" ht="18" x14ac:dyDescent="0.35">
      <c r="A10" s="5" t="s">
        <v>9</v>
      </c>
      <c r="B10" s="5">
        <v>4</v>
      </c>
      <c r="C10" s="6" t="s">
        <v>4</v>
      </c>
      <c r="E10" s="10" t="str">
        <f>'[1]Carichi travi'!A50</f>
        <v>L gradino</v>
      </c>
      <c r="F10" s="11">
        <f>'[1]Carichi travi'!B50</f>
        <v>1.2</v>
      </c>
      <c r="G10" s="11" t="str">
        <f>'[1]Carichi travi'!C50</f>
        <v>m</v>
      </c>
      <c r="H10" s="11"/>
      <c r="I10" s="11" t="str">
        <f>'[1]Carichi travi'!E50</f>
        <v>Fscale sul cordolo</v>
      </c>
      <c r="J10" s="14">
        <f>'[1]Carichi travi'!F50</f>
        <v>7.8366599999999993</v>
      </c>
      <c r="K10" s="12" t="str">
        <f>'[1]Carichi travi'!G50</f>
        <v>KN</v>
      </c>
    </row>
    <row r="11" spans="1:11" ht="18" x14ac:dyDescent="0.35">
      <c r="A11" s="5" t="s">
        <v>10</v>
      </c>
      <c r="B11" s="5">
        <f>B10*F10/2</f>
        <v>2.4</v>
      </c>
      <c r="C11" s="6" t="s">
        <v>6</v>
      </c>
      <c r="E11" s="10" t="str">
        <f>'[1]Carichi travi'!A51</f>
        <v>Amezza scala</v>
      </c>
      <c r="F11" s="11">
        <f>'[1]Carichi travi'!B51</f>
        <v>5.22</v>
      </c>
      <c r="G11" s="11" t="str">
        <f>'[1]Carichi travi'!C51</f>
        <v>m2</v>
      </c>
      <c r="H11" s="11"/>
      <c r="I11" s="11"/>
      <c r="J11" s="11"/>
      <c r="K11" s="12"/>
    </row>
    <row r="12" spans="1:11" x14ac:dyDescent="0.25">
      <c r="C12" s="15"/>
      <c r="E12" s="16" t="str">
        <f>'[1]Carichi travi'!A52</f>
        <v>L upn</v>
      </c>
      <c r="F12" s="17">
        <f>'[1]Carichi travi'!B52</f>
        <v>9</v>
      </c>
      <c r="G12" s="17" t="str">
        <f>'[1]Carichi travi'!C52</f>
        <v>m</v>
      </c>
      <c r="H12" s="17"/>
      <c r="I12" s="17"/>
      <c r="J12" s="17"/>
      <c r="K12" s="18"/>
    </row>
    <row r="14" spans="1:11" x14ac:dyDescent="0.25">
      <c r="A14" s="3" t="s">
        <v>11</v>
      </c>
    </row>
    <row r="16" spans="1:11" ht="18" x14ac:dyDescent="0.35">
      <c r="A16" s="19" t="s">
        <v>12</v>
      </c>
      <c r="B16" s="13">
        <f>B7+B11</f>
        <v>3.1360000000000001</v>
      </c>
      <c r="C16" s="6" t="s">
        <v>6</v>
      </c>
    </row>
    <row r="17" spans="1:10" ht="18" x14ac:dyDescent="0.35">
      <c r="A17" s="19" t="s">
        <v>13</v>
      </c>
      <c r="B17" s="13">
        <f>B7*1.3+B11*1.5</f>
        <v>4.5568</v>
      </c>
      <c r="C17" s="6" t="s">
        <v>6</v>
      </c>
    </row>
    <row r="18" spans="1:10" x14ac:dyDescent="0.25">
      <c r="A18" s="20" t="s">
        <v>14</v>
      </c>
      <c r="B18" s="5">
        <v>5.5</v>
      </c>
      <c r="C18" s="5" t="s">
        <v>15</v>
      </c>
    </row>
    <row r="19" spans="1:10" ht="15" customHeight="1" x14ac:dyDescent="0.25">
      <c r="A19" s="21"/>
      <c r="B19" s="22"/>
      <c r="C19" s="23"/>
      <c r="D19" s="21"/>
    </row>
    <row r="20" spans="1:10" x14ac:dyDescent="0.25">
      <c r="A20" t="s">
        <v>16</v>
      </c>
    </row>
    <row r="21" spans="1:10" ht="18" x14ac:dyDescent="0.35">
      <c r="A21" s="24" t="s">
        <v>17</v>
      </c>
      <c r="C21" s="25" t="s">
        <v>18</v>
      </c>
      <c r="D21" s="26">
        <v>3.45</v>
      </c>
      <c r="E21" t="s">
        <v>19</v>
      </c>
    </row>
    <row r="22" spans="1:10" ht="18" x14ac:dyDescent="0.35">
      <c r="A22" t="s">
        <v>20</v>
      </c>
      <c r="F22" s="4"/>
    </row>
    <row r="23" spans="1:10" ht="17.25" x14ac:dyDescent="0.25">
      <c r="A23" s="21" t="s">
        <v>21</v>
      </c>
      <c r="B23" s="22">
        <f>5/384*D21^3*250*B16/(200000*10^3)*10^8+B18*D21^2*250/(48*200000*10^3)*10^8</f>
        <v>380.07410156250012</v>
      </c>
      <c r="C23" s="23" t="s">
        <v>22</v>
      </c>
      <c r="D23" s="21" t="s">
        <v>23</v>
      </c>
      <c r="F23" t="s">
        <v>24</v>
      </c>
    </row>
    <row r="25" spans="1:10" x14ac:dyDescent="0.25">
      <c r="A25" s="27" t="s">
        <v>25</v>
      </c>
      <c r="B25" s="11"/>
      <c r="C25" s="11"/>
      <c r="H25" s="11"/>
      <c r="I25" s="11"/>
      <c r="J25" s="11"/>
    </row>
    <row r="26" spans="1:10" ht="30" x14ac:dyDescent="0.25">
      <c r="A26" s="28" t="s">
        <v>26</v>
      </c>
      <c r="B26" s="11"/>
      <c r="C26" s="25" t="s">
        <v>18</v>
      </c>
      <c r="D26" s="29">
        <v>1.2</v>
      </c>
      <c r="E26" t="s">
        <v>19</v>
      </c>
      <c r="H26" s="11"/>
      <c r="I26" s="11"/>
      <c r="J26" s="11"/>
    </row>
    <row r="27" spans="1:10" x14ac:dyDescent="0.25">
      <c r="H27" s="11"/>
      <c r="I27" s="30"/>
      <c r="J27" s="11"/>
    </row>
    <row r="28" spans="1:10" x14ac:dyDescent="0.25">
      <c r="A28" s="31">
        <f>B16*D26^4/(8*200000*925*10^(-8)*10^3)</f>
        <v>4.3937902702702704E-4</v>
      </c>
      <c r="B28" s="32" t="s">
        <v>27</v>
      </c>
      <c r="C28">
        <f>D26/250</f>
        <v>4.7999999999999996E-3</v>
      </c>
      <c r="E28" t="s">
        <v>28</v>
      </c>
      <c r="H28" s="11"/>
      <c r="I28" s="11"/>
      <c r="J28" s="11"/>
    </row>
    <row r="29" spans="1:10" x14ac:dyDescent="0.25">
      <c r="H29" s="11"/>
      <c r="I29" s="11"/>
      <c r="J29" s="11"/>
    </row>
    <row r="30" spans="1:10" x14ac:dyDescent="0.25">
      <c r="A30" s="33" t="s">
        <v>29</v>
      </c>
      <c r="H30" s="11"/>
      <c r="I30" s="11"/>
      <c r="J30" s="11"/>
    </row>
    <row r="31" spans="1:10" x14ac:dyDescent="0.25">
      <c r="H31" s="11"/>
      <c r="I31" s="11"/>
      <c r="J31" s="11"/>
    </row>
    <row r="32" spans="1:10" ht="18" x14ac:dyDescent="0.35">
      <c r="A32" t="s">
        <v>30</v>
      </c>
      <c r="B32" s="25" t="s">
        <v>31</v>
      </c>
      <c r="C32">
        <v>8.76</v>
      </c>
      <c r="D32" s="34" t="s">
        <v>32</v>
      </c>
      <c r="E32" s="32" t="s">
        <v>27</v>
      </c>
      <c r="F32" s="25" t="s">
        <v>33</v>
      </c>
      <c r="G32" s="15">
        <f>138*235/1.05*10^(-3)</f>
        <v>30.885714285714283</v>
      </c>
      <c r="H32" s="34" t="s">
        <v>32</v>
      </c>
      <c r="I32" s="35"/>
    </row>
    <row r="33" spans="1:11" ht="18" x14ac:dyDescent="0.35">
      <c r="B33" s="25" t="s">
        <v>34</v>
      </c>
      <c r="C33">
        <v>-10.81</v>
      </c>
      <c r="D33" t="s">
        <v>15</v>
      </c>
      <c r="E33" s="32" t="s">
        <v>27</v>
      </c>
      <c r="F33" s="25" t="s">
        <v>35</v>
      </c>
      <c r="G33" s="15">
        <f>24*235/(1.05*10)</f>
        <v>537.14285714285711</v>
      </c>
      <c r="H33" t="s">
        <v>15</v>
      </c>
      <c r="I33" s="36"/>
    </row>
    <row r="34" spans="1:11" x14ac:dyDescent="0.25">
      <c r="I34" s="11"/>
    </row>
    <row r="35" spans="1:11" ht="18" x14ac:dyDescent="0.35">
      <c r="A35" t="s">
        <v>36</v>
      </c>
      <c r="B35" s="25" t="s">
        <v>34</v>
      </c>
      <c r="C35">
        <v>-14.76</v>
      </c>
      <c r="D35" t="s">
        <v>15</v>
      </c>
      <c r="E35" s="32" t="s">
        <v>27</v>
      </c>
      <c r="F35" s="25" t="s">
        <v>35</v>
      </c>
      <c r="G35" s="15">
        <f>34.01*235/(1.05*10)</f>
        <v>761.17619047619041</v>
      </c>
      <c r="H35" t="s">
        <v>15</v>
      </c>
      <c r="I35" s="36"/>
    </row>
    <row r="36" spans="1:11" x14ac:dyDescent="0.25">
      <c r="I36" s="11"/>
    </row>
    <row r="37" spans="1:11" x14ac:dyDescent="0.25">
      <c r="A37" s="37" t="s">
        <v>37</v>
      </c>
      <c r="I37" s="11"/>
    </row>
    <row r="39" spans="1:11" x14ac:dyDescent="0.25">
      <c r="A39" s="38" t="s">
        <v>38</v>
      </c>
    </row>
    <row r="40" spans="1:11" x14ac:dyDescent="0.25">
      <c r="A40" s="39" t="s">
        <v>39</v>
      </c>
    </row>
    <row r="41" spans="1:11" ht="18" x14ac:dyDescent="0.35">
      <c r="A41" s="25" t="s">
        <v>40</v>
      </c>
      <c r="B41" s="15">
        <f>B42*235/(SQRT(3)*1.05*10)</f>
        <v>144.88398808788946</v>
      </c>
      <c r="C41" t="s">
        <v>15</v>
      </c>
      <c r="D41" s="21"/>
      <c r="E41" s="25" t="s">
        <v>41</v>
      </c>
      <c r="F41" s="15">
        <f>B41*0.3</f>
        <v>43.465196426366838</v>
      </c>
      <c r="G41" t="s">
        <v>15</v>
      </c>
    </row>
    <row r="42" spans="1:11" ht="18.75" x14ac:dyDescent="0.35">
      <c r="A42" s="25" t="s">
        <v>42</v>
      </c>
      <c r="B42" s="15">
        <f>(160-10.5)*7.5/100</f>
        <v>11.2125</v>
      </c>
      <c r="C42" t="s">
        <v>43</v>
      </c>
    </row>
    <row r="44" spans="1:11" ht="18" x14ac:dyDescent="0.35">
      <c r="B44" t="s">
        <v>44</v>
      </c>
      <c r="C44">
        <f>0.6*C48*C47/1.25*10^(-3)</f>
        <v>37.68</v>
      </c>
      <c r="D44" t="s">
        <v>15</v>
      </c>
      <c r="E44" t="s">
        <v>45</v>
      </c>
      <c r="F44">
        <f>C44*2</f>
        <v>75.36</v>
      </c>
      <c r="G44" t="s">
        <v>15</v>
      </c>
      <c r="H44" s="40" t="s">
        <v>46</v>
      </c>
      <c r="I44" s="25" t="str">
        <f>E41</f>
        <v>0,3 VPl,Rd =</v>
      </c>
      <c r="J44" s="15">
        <f>F41</f>
        <v>43.465196426366838</v>
      </c>
      <c r="K44" t="str">
        <f>G41</f>
        <v>kN</v>
      </c>
    </row>
    <row r="45" spans="1:11" x14ac:dyDescent="0.25">
      <c r="H45" s="40"/>
      <c r="I45" s="25"/>
      <c r="J45" s="15"/>
    </row>
    <row r="46" spans="1:11" ht="15" customHeight="1" x14ac:dyDescent="0.25">
      <c r="A46" t="s">
        <v>47</v>
      </c>
    </row>
    <row r="47" spans="1:11" ht="30" x14ac:dyDescent="0.25">
      <c r="A47" s="41" t="s">
        <v>48</v>
      </c>
      <c r="B47" s="42" t="s">
        <v>49</v>
      </c>
      <c r="C47" s="43">
        <v>157</v>
      </c>
      <c r="D47" s="43" t="s">
        <v>50</v>
      </c>
      <c r="E47" s="42" t="s">
        <v>51</v>
      </c>
      <c r="F47" s="44">
        <f>1.2*14</f>
        <v>16.8</v>
      </c>
      <c r="G47" s="43" t="s">
        <v>52</v>
      </c>
      <c r="H47" s="21" t="s">
        <v>53</v>
      </c>
      <c r="I47" s="45">
        <v>85</v>
      </c>
      <c r="J47" s="43" t="s">
        <v>52</v>
      </c>
      <c r="K47" t="s">
        <v>54</v>
      </c>
    </row>
    <row r="48" spans="1:11" ht="15" customHeight="1" x14ac:dyDescent="0.25">
      <c r="B48" s="42" t="s">
        <v>55</v>
      </c>
      <c r="C48" s="43">
        <v>500</v>
      </c>
      <c r="D48" s="43" t="s">
        <v>56</v>
      </c>
      <c r="E48" s="42" t="s">
        <v>57</v>
      </c>
      <c r="F48" s="42">
        <f>3*14</f>
        <v>42</v>
      </c>
      <c r="G48" s="43" t="s">
        <v>52</v>
      </c>
      <c r="H48" s="21" t="s">
        <v>53</v>
      </c>
      <c r="I48" s="45">
        <v>90</v>
      </c>
      <c r="J48" s="43" t="s">
        <v>52</v>
      </c>
    </row>
    <row r="49" spans="1:10" ht="18" x14ac:dyDescent="0.25">
      <c r="B49" s="42" t="s">
        <v>58</v>
      </c>
      <c r="C49">
        <v>360</v>
      </c>
      <c r="D49" s="43" t="s">
        <v>56</v>
      </c>
      <c r="E49" s="42" t="s">
        <v>59</v>
      </c>
      <c r="F49" s="42">
        <f>1.5*14</f>
        <v>21</v>
      </c>
      <c r="G49" s="43" t="s">
        <v>52</v>
      </c>
      <c r="H49" s="21" t="s">
        <v>53</v>
      </c>
      <c r="I49" s="45">
        <v>20</v>
      </c>
      <c r="J49" s="43" t="s">
        <v>52</v>
      </c>
    </row>
    <row r="50" spans="1:10" x14ac:dyDescent="0.25">
      <c r="B50" s="24" t="s">
        <v>60</v>
      </c>
      <c r="C50" s="15">
        <f>MIN(1,C48/C49,I47/(3*14),I48/(3*14)-0.25)</f>
        <v>1</v>
      </c>
    </row>
    <row r="51" spans="1:10" x14ac:dyDescent="0.25">
      <c r="B51" s="24" t="s">
        <v>61</v>
      </c>
      <c r="C51">
        <f>MIN(2.5,2.8*37.5/14-1.7)</f>
        <v>2.5</v>
      </c>
    </row>
    <row r="53" spans="1:10" ht="18" x14ac:dyDescent="0.35">
      <c r="A53" s="46"/>
      <c r="B53" t="s">
        <v>62</v>
      </c>
      <c r="C53" s="15">
        <f>C50*C51*C49/1.25*16*15*2/10^3</f>
        <v>345.6</v>
      </c>
      <c r="D53" t="s">
        <v>15</v>
      </c>
      <c r="E53" s="40" t="s">
        <v>46</v>
      </c>
      <c r="F53" t="s">
        <v>63</v>
      </c>
      <c r="G53">
        <v>8.27</v>
      </c>
      <c r="H53" t="s">
        <v>15</v>
      </c>
    </row>
    <row r="56" spans="1:10" x14ac:dyDescent="0.25">
      <c r="A56" s="38" t="s">
        <v>64</v>
      </c>
    </row>
    <row r="57" spans="1:10" x14ac:dyDescent="0.25">
      <c r="A57" t="s">
        <v>65</v>
      </c>
    </row>
    <row r="58" spans="1:10" ht="18" x14ac:dyDescent="0.35">
      <c r="A58" s="25" t="s">
        <v>35</v>
      </c>
      <c r="B58" s="15">
        <f>G35</f>
        <v>761.17619047619041</v>
      </c>
      <c r="C58" t="s">
        <v>15</v>
      </c>
      <c r="E58" s="25" t="s">
        <v>66</v>
      </c>
      <c r="F58" s="15">
        <f>0.3*B58</f>
        <v>228.35285714285712</v>
      </c>
      <c r="G58" t="s">
        <v>15</v>
      </c>
    </row>
    <row r="60" spans="1:10" ht="18" x14ac:dyDescent="0.35">
      <c r="B60" s="25" t="s">
        <v>67</v>
      </c>
      <c r="C60">
        <f>C47*0.9*C48/(1.25*10^3)</f>
        <v>56.52</v>
      </c>
      <c r="D60" t="s">
        <v>15</v>
      </c>
    </row>
    <row r="61" spans="1:10" x14ac:dyDescent="0.25">
      <c r="B61" s="25" t="s">
        <v>68</v>
      </c>
      <c r="C61">
        <f>C60*4</f>
        <v>226.08</v>
      </c>
      <c r="D61" t="s">
        <v>15</v>
      </c>
      <c r="E61" s="32" t="s">
        <v>69</v>
      </c>
      <c r="F61" s="47" t="str">
        <f t="shared" ref="F61:H61" si="0">E58</f>
        <v>0,3 NPl,Rd =</v>
      </c>
      <c r="G61" s="15">
        <f t="shared" si="0"/>
        <v>228.35285714285712</v>
      </c>
      <c r="H61" t="str">
        <f t="shared" si="0"/>
        <v>kN</v>
      </c>
    </row>
    <row r="64" spans="1:10" ht="18" x14ac:dyDescent="0.25">
      <c r="A64" s="23" t="s">
        <v>70</v>
      </c>
      <c r="B64" s="47">
        <f>C60*10^3/(2.7*PI()*16)</f>
        <v>416.45543442379284</v>
      </c>
      <c r="C64" t="s">
        <v>52</v>
      </c>
    </row>
    <row r="67" spans="1:9" x14ac:dyDescent="0.25">
      <c r="A67" s="51" t="s">
        <v>71</v>
      </c>
      <c r="B67" s="48"/>
      <c r="C67" s="48"/>
      <c r="D67" s="48"/>
      <c r="E67" s="48"/>
      <c r="F67" s="48"/>
      <c r="G67" s="48"/>
      <c r="H67" s="48"/>
      <c r="I67" s="48"/>
    </row>
    <row r="68" spans="1:9" x14ac:dyDescent="0.25">
      <c r="A68" s="48"/>
      <c r="B68" s="48"/>
      <c r="C68" s="48"/>
      <c r="D68" s="48"/>
      <c r="E68" s="48"/>
      <c r="F68" s="48"/>
      <c r="G68" s="48"/>
      <c r="H68" s="48"/>
      <c r="I68" s="48"/>
    </row>
    <row r="69" spans="1:9" x14ac:dyDescent="0.25">
      <c r="A69" s="48" t="s">
        <v>65</v>
      </c>
      <c r="B69" s="48"/>
      <c r="C69" s="48"/>
      <c r="D69" s="48"/>
      <c r="E69" s="48"/>
      <c r="F69" s="48"/>
      <c r="G69" s="48"/>
      <c r="H69" s="48"/>
      <c r="I69" s="48"/>
    </row>
    <row r="70" spans="1:9" ht="18" x14ac:dyDescent="0.35">
      <c r="A70" s="50" t="s">
        <v>35</v>
      </c>
      <c r="B70" s="49">
        <f>G35</f>
        <v>761.17619047619041</v>
      </c>
      <c r="C70" s="48" t="s">
        <v>15</v>
      </c>
      <c r="D70" s="48"/>
      <c r="E70" s="50" t="s">
        <v>66</v>
      </c>
      <c r="F70" s="49">
        <f>0.3*B70</f>
        <v>228.35285714285712</v>
      </c>
      <c r="G70" s="48" t="s">
        <v>15</v>
      </c>
      <c r="H70" s="48"/>
      <c r="I70" s="48"/>
    </row>
    <row r="71" spans="1:9" x14ac:dyDescent="0.25">
      <c r="A71" s="48"/>
      <c r="B71" s="48"/>
      <c r="C71" s="48"/>
      <c r="D71" s="48"/>
      <c r="E71" s="48"/>
      <c r="F71" s="48"/>
      <c r="G71" s="48"/>
      <c r="H71" s="48"/>
      <c r="I71" s="48"/>
    </row>
    <row r="72" spans="1:9" ht="18" x14ac:dyDescent="0.35">
      <c r="A72" s="48"/>
      <c r="B72" s="50" t="s">
        <v>67</v>
      </c>
      <c r="C72" s="48">
        <f>C60</f>
        <v>56.52</v>
      </c>
      <c r="D72" s="48" t="s">
        <v>15</v>
      </c>
      <c r="E72" s="48"/>
      <c r="F72" s="48"/>
      <c r="G72" s="48"/>
      <c r="H72" s="48"/>
      <c r="I72" s="48"/>
    </row>
    <row r="73" spans="1:9" x14ac:dyDescent="0.25">
      <c r="A73" s="48"/>
      <c r="B73" s="50" t="s">
        <v>72</v>
      </c>
      <c r="C73" s="48">
        <f>C72*2</f>
        <v>113.04</v>
      </c>
      <c r="D73" s="48" t="s">
        <v>15</v>
      </c>
      <c r="E73" s="52"/>
      <c r="F73" s="53"/>
      <c r="G73" s="49"/>
      <c r="H73" s="48"/>
      <c r="I73" s="48"/>
    </row>
    <row r="74" spans="1:9" x14ac:dyDescent="0.25">
      <c r="A74" s="48"/>
      <c r="B74" s="48"/>
      <c r="C74" s="48"/>
      <c r="D74" s="48"/>
      <c r="E74" s="48"/>
      <c r="F74" s="48"/>
      <c r="G74" s="48"/>
      <c r="H74" s="48"/>
      <c r="I74" s="4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Carichi scala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Federica</dc:creator>
  <cp:lastModifiedBy>Federica</cp:lastModifiedBy>
  <dcterms:created xsi:type="dcterms:W3CDTF">2017-06-19T07:08:07Z</dcterms:created>
  <dcterms:modified xsi:type="dcterms:W3CDTF">2017-06-19T07:10:25Z</dcterms:modified>
</cp:coreProperties>
</file>